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liveries" sheetId="1" r:id="rId1"/>
    <sheet name="Constants" sheetId="2" r:id="rId2"/>
    <sheet name="Read m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workbookViewId="0"/>
  </sheetViews>
  <cols>
    <col min="1" max="1" width="11.83203125" customWidth="1"/>
    <col min="2" max="2" width="13.83203125" customWidth="1"/>
    <col min="3" max="3" width="10.83203125" customWidth="1"/>
    <col min="4" max="4" width="7.83203125" customWidth="1"/>
    <col min="5" max="5" width="11.83203125" customWidth="1"/>
    <col min="6" max="6" width="12.83203125" customWidth="1"/>
    <col min="7" max="7" width="12.83203125" customWidth="1"/>
    <col min="8" max="8" width="10.83203125" customWidth="1"/>
    <col min="9" max="9" width="13.83203125" customWidth="1"/>
    <col min="10" max="10" width="11.83203125" customWidth="1"/>
    <col min="11" max="11" width="11.83203125" customWidth="1"/>
    <col min="12" max="12" width="11.83203125" customWidth="1"/>
    <col min="13" max="13" width="12.83203125" customWidth="1"/>
  </cols>
  <sheetData>
    <row r="1">
      <c r="A1" t="str">
        <v>TANKER DELIVERY LOG</v>
      </c>
    </row>
    <row r="2">
      <c r="A2" t="str">
        <v>Fill the left half BEFORE decanting. Once the fuel is in the tank, every question becomes an argument about inference.</v>
      </c>
    </row>
    <row r="4">
      <c r="A4" t="str">
        <v>Date</v>
      </c>
      <c r="B4" t="str">
        <v>Invoice no.</v>
      </c>
      <c r="C4" t="str">
        <v>Product</v>
      </c>
      <c r="D4" t="str">
        <v>Tank</v>
      </c>
      <c r="E4" t="str">
        <v>Invoiced L</v>
      </c>
      <c r="F4" t="str">
        <v>Obs. temp C</v>
      </c>
      <c r="G4" t="str">
        <v>Density @15</v>
      </c>
      <c r="H4" t="str">
        <v>VCF</v>
      </c>
      <c r="I4" t="str">
        <v>Invoiced @15</v>
      </c>
      <c r="J4" t="str">
        <v>Dip before</v>
      </c>
      <c r="K4" t="str">
        <v>Dip after</v>
      </c>
      <c r="L4" t="str">
        <v>Tank gain</v>
      </c>
      <c r="M4" t="str">
        <v>Difference</v>
      </c>
    </row>
    <row r="5">
      <c r="A5" t="str">
        <v>04-08-2026</v>
      </c>
      <c r="B5" t="str">
        <v>INV-88214</v>
      </c>
      <c r="C5" t="str">
        <v>Diesel</v>
      </c>
      <c r="D5" t="str">
        <v>T2</v>
      </c>
      <c r="E5">
        <v>12000</v>
      </c>
      <c r="F5">
        <v>38</v>
      </c>
      <c r="G5">
        <v>830</v>
      </c>
      <c r="H5">
        <f>IF(OR($G5="",$F5=""),"",EXP(-(VLOOKUP($C5,Constants!$A$4:$C$7,2,FALSE)/($G5^2)+VLOOKUP($C5,Constants!$A$4:$C$7,3,FALSE)/$G5)*($F5-15)*(1+0.8*(VLOOKUP($C5,Constants!$A$4:$C$7,2,FALSE)/($G5^2)+VLOOKUP($C5,Constants!$A$4:$C$7,3,FALSE)/$G5)*($F5-15))))</f>
      </c>
      <c r="I5">
        <f>IF(OR($E5="",$H5=""),"",$E5*$H5)</f>
      </c>
      <c r="J5">
        <v>14500</v>
      </c>
      <c r="K5">
        <v>26350</v>
      </c>
      <c r="L5">
        <f>IF(OR($J5="",$K5=""),"",$K5-$J5)</f>
      </c>
      <c r="M5">
        <f>IF(OR($L5="",$I5=""),"",$L5-$I5)</f>
      </c>
    </row>
    <row r="6">
      <c r="A6" t="str">
        <v>11-08-2026</v>
      </c>
      <c r="B6" t="str">
        <v>INV-88907</v>
      </c>
      <c r="C6" t="str">
        <v>Petrol</v>
      </c>
      <c r="D6" t="str">
        <v>T1</v>
      </c>
      <c r="E6">
        <v>8000</v>
      </c>
      <c r="F6">
        <v>36</v>
      </c>
      <c r="G6">
        <v>745</v>
      </c>
      <c r="H6">
        <f>IF(OR($G6="",$F6=""),"",EXP(-(VLOOKUP($C6,Constants!$A$4:$C$7,2,FALSE)/($G6^2)+VLOOKUP($C6,Constants!$A$4:$C$7,3,FALSE)/$G6)*($F6-15)*(1+0.8*(VLOOKUP($C6,Constants!$A$4:$C$7,2,FALSE)/($G6^2)+VLOOKUP($C6,Constants!$A$4:$C$7,3,FALSE)/$G6)*($F6-15))))</f>
      </c>
      <c r="I6">
        <f>IF(OR($E6="",$H6=""),"",$E6*$H6)</f>
      </c>
      <c r="J6">
        <v>6200</v>
      </c>
      <c r="K6">
        <v>14120</v>
      </c>
      <c r="L6">
        <f>IF(OR($J6="",$K6=""),"",$K6-$J6)</f>
      </c>
      <c r="M6">
        <f>IF(OR($L6="",$I6=""),"",$L6-$I6)</f>
      </c>
    </row>
    <row r="7">
      <c r="H7">
        <f>IF(OR($G7="",$F7=""),"",EXP(-(VLOOKUP($C7,Constants!$A$4:$C$7,2,FALSE)/($G7^2)+VLOOKUP($C7,Constants!$A$4:$C$7,3,FALSE)/$G7)*($F7-15)*(1+0.8*(VLOOKUP($C7,Constants!$A$4:$C$7,2,FALSE)/($G7^2)+VLOOKUP($C7,Constants!$A$4:$C$7,3,FALSE)/$G7)*($F7-15))))</f>
      </c>
      <c r="I7">
        <f>IF(OR($E7="",$H7=""),"",$E7*$H7)</f>
      </c>
      <c r="L7">
        <f>IF(OR($J7="",$K7=""),"",$K7-$J7)</f>
      </c>
      <c r="M7">
        <f>IF(OR($L7="",$I7=""),"",$L7-$I7)</f>
      </c>
    </row>
    <row r="8">
      <c r="H8">
        <f>IF(OR($G8="",$F8=""),"",EXP(-(VLOOKUP($C8,Constants!$A$4:$C$7,2,FALSE)/($G8^2)+VLOOKUP($C8,Constants!$A$4:$C$7,3,FALSE)/$G8)*($F8-15)*(1+0.8*(VLOOKUP($C8,Constants!$A$4:$C$7,2,FALSE)/($G8^2)+VLOOKUP($C8,Constants!$A$4:$C$7,3,FALSE)/$G8)*($F8-15))))</f>
      </c>
      <c r="I8">
        <f>IF(OR($E8="",$H8=""),"",$E8*$H8)</f>
      </c>
      <c r="L8">
        <f>IF(OR($J8="",$K8=""),"",$K8-$J8)</f>
      </c>
      <c r="M8">
        <f>IF(OR($L8="",$I8=""),"",$L8-$I8)</f>
      </c>
    </row>
    <row r="9">
      <c r="H9">
        <f>IF(OR($G9="",$F9=""),"",EXP(-(VLOOKUP($C9,Constants!$A$4:$C$7,2,FALSE)/($G9^2)+VLOOKUP($C9,Constants!$A$4:$C$7,3,FALSE)/$G9)*($F9-15)*(1+0.8*(VLOOKUP($C9,Constants!$A$4:$C$7,2,FALSE)/($G9^2)+VLOOKUP($C9,Constants!$A$4:$C$7,3,FALSE)/$G9)*($F9-15))))</f>
      </c>
      <c r="I9">
        <f>IF(OR($E9="",$H9=""),"",$E9*$H9)</f>
      </c>
      <c r="L9">
        <f>IF(OR($J9="",$K9=""),"",$K9-$J9)</f>
      </c>
      <c r="M9">
        <f>IF(OR($L9="",$I9=""),"",$L9-$I9)</f>
      </c>
    </row>
    <row r="10">
      <c r="H10">
        <f>IF(OR($G10="",$F10=""),"",EXP(-(VLOOKUP($C10,Constants!$A$4:$C$7,2,FALSE)/($G10^2)+VLOOKUP($C10,Constants!$A$4:$C$7,3,FALSE)/$G10)*($F10-15)*(1+0.8*(VLOOKUP($C10,Constants!$A$4:$C$7,2,FALSE)/($G10^2)+VLOOKUP($C10,Constants!$A$4:$C$7,3,FALSE)/$G10)*($F10-15))))</f>
      </c>
      <c r="I10">
        <f>IF(OR($E10="",$H10=""),"",$E10*$H10)</f>
      </c>
      <c r="L10">
        <f>IF(OR($J10="",$K10=""),"",$K10-$J10)</f>
      </c>
      <c r="M10">
        <f>IF(OR($L10="",$I10=""),"",$L10-$I10)</f>
      </c>
    </row>
    <row r="11">
      <c r="H11">
        <f>IF(OR($G11="",$F11=""),"",EXP(-(VLOOKUP($C11,Constants!$A$4:$C$7,2,FALSE)/($G11^2)+VLOOKUP($C11,Constants!$A$4:$C$7,3,FALSE)/$G11)*($F11-15)*(1+0.8*(VLOOKUP($C11,Constants!$A$4:$C$7,2,FALSE)/($G11^2)+VLOOKUP($C11,Constants!$A$4:$C$7,3,FALSE)/$G11)*($F11-15))))</f>
      </c>
      <c r="I11">
        <f>IF(OR($E11="",$H11=""),"",$E11*$H11)</f>
      </c>
      <c r="L11">
        <f>IF(OR($J11="",$K11=""),"",$K11-$J11)</f>
      </c>
      <c r="M11">
        <f>IF(OR($L11="",$I11=""),"",$L11-$I11)</f>
      </c>
    </row>
    <row r="12">
      <c r="H12">
        <f>IF(OR($G12="",$F12=""),"",EXP(-(VLOOKUP($C12,Constants!$A$4:$C$7,2,FALSE)/($G12^2)+VLOOKUP($C12,Constants!$A$4:$C$7,3,FALSE)/$G12)*($F12-15)*(1+0.8*(VLOOKUP($C12,Constants!$A$4:$C$7,2,FALSE)/($G12^2)+VLOOKUP($C12,Constants!$A$4:$C$7,3,FALSE)/$G12)*($F12-15))))</f>
      </c>
      <c r="I12">
        <f>IF(OR($E12="",$H12=""),"",$E12*$H12)</f>
      </c>
      <c r="L12">
        <f>IF(OR($J12="",$K12=""),"",$K12-$J12)</f>
      </c>
      <c r="M12">
        <f>IF(OR($L12="",$I12=""),"",$L12-$I12)</f>
      </c>
    </row>
    <row r="13">
      <c r="H13">
        <f>IF(OR($G13="",$F13=""),"",EXP(-(VLOOKUP($C13,Constants!$A$4:$C$7,2,FALSE)/($G13^2)+VLOOKUP($C13,Constants!$A$4:$C$7,3,FALSE)/$G13)*($F13-15)*(1+0.8*(VLOOKUP($C13,Constants!$A$4:$C$7,2,FALSE)/($G13^2)+VLOOKUP($C13,Constants!$A$4:$C$7,3,FALSE)/$G13)*($F13-15))))</f>
      </c>
      <c r="I13">
        <f>IF(OR($E13="",$H13=""),"",$E13*$H13)</f>
      </c>
      <c r="L13">
        <f>IF(OR($J13="",$K13=""),"",$K13-$J13)</f>
      </c>
      <c r="M13">
        <f>IF(OR($L13="",$I13=""),"",$L13-$I13)</f>
      </c>
    </row>
    <row r="14">
      <c r="H14">
        <f>IF(OR($G14="",$F14=""),"",EXP(-(VLOOKUP($C14,Constants!$A$4:$C$7,2,FALSE)/($G14^2)+VLOOKUP($C14,Constants!$A$4:$C$7,3,FALSE)/$G14)*($F14-15)*(1+0.8*(VLOOKUP($C14,Constants!$A$4:$C$7,2,FALSE)/($G14^2)+VLOOKUP($C14,Constants!$A$4:$C$7,3,FALSE)/$G14)*($F14-15))))</f>
      </c>
      <c r="I14">
        <f>IF(OR($E14="",$H14=""),"",$E14*$H14)</f>
      </c>
      <c r="L14">
        <f>IF(OR($J14="",$K14=""),"",$K14-$J14)</f>
      </c>
      <c r="M14">
        <f>IF(OR($L14="",$I14=""),"",$L14-$I14)</f>
      </c>
    </row>
    <row r="15">
      <c r="H15">
        <f>IF(OR($G15="",$F15=""),"",EXP(-(VLOOKUP($C15,Constants!$A$4:$C$7,2,FALSE)/($G15^2)+VLOOKUP($C15,Constants!$A$4:$C$7,3,FALSE)/$G15)*($F15-15)*(1+0.8*(VLOOKUP($C15,Constants!$A$4:$C$7,2,FALSE)/($G15^2)+VLOOKUP($C15,Constants!$A$4:$C$7,3,FALSE)/$G15)*($F15-15))))</f>
      </c>
      <c r="I15">
        <f>IF(OR($E15="",$H15=""),"",$E15*$H15)</f>
      </c>
      <c r="L15">
        <f>IF(OR($J15="",$K15=""),"",$K15-$J15)</f>
      </c>
      <c r="M15">
        <f>IF(OR($L15="",$I15=""),"",$L15-$I15)</f>
      </c>
    </row>
    <row r="16">
      <c r="H16">
        <f>IF(OR($G16="",$F16=""),"",EXP(-(VLOOKUP($C16,Constants!$A$4:$C$7,2,FALSE)/($G16^2)+VLOOKUP($C16,Constants!$A$4:$C$7,3,FALSE)/$G16)*($F16-15)*(1+0.8*(VLOOKUP($C16,Constants!$A$4:$C$7,2,FALSE)/($G16^2)+VLOOKUP($C16,Constants!$A$4:$C$7,3,FALSE)/$G16)*($F16-15))))</f>
      </c>
      <c r="I16">
        <f>IF(OR($E16="",$H16=""),"",$E16*$H16)</f>
      </c>
      <c r="L16">
        <f>IF(OR($J16="",$K16=""),"",$K16-$J16)</f>
      </c>
      <c r="M16">
        <f>IF(OR($L16="",$I16=""),"",$L16-$I16)</f>
      </c>
    </row>
    <row r="17">
      <c r="H17">
        <f>IF(OR($G17="",$F17=""),"",EXP(-(VLOOKUP($C17,Constants!$A$4:$C$7,2,FALSE)/($G17^2)+VLOOKUP($C17,Constants!$A$4:$C$7,3,FALSE)/$G17)*($F17-15)*(1+0.8*(VLOOKUP($C17,Constants!$A$4:$C$7,2,FALSE)/($G17^2)+VLOOKUP($C17,Constants!$A$4:$C$7,3,FALSE)/$G17)*($F17-15))))</f>
      </c>
      <c r="I17">
        <f>IF(OR($E17="",$H17=""),"",$E17*$H17)</f>
      </c>
      <c r="L17">
        <f>IF(OR($J17="",$K17=""),"",$K17-$J17)</f>
      </c>
      <c r="M17">
        <f>IF(OR($L17="",$I17=""),"",$L17-$I17)</f>
      </c>
    </row>
    <row r="18">
      <c r="H18">
        <f>IF(OR($G18="",$F18=""),"",EXP(-(VLOOKUP($C18,Constants!$A$4:$C$7,2,FALSE)/($G18^2)+VLOOKUP($C18,Constants!$A$4:$C$7,3,FALSE)/$G18)*($F18-15)*(1+0.8*(VLOOKUP($C18,Constants!$A$4:$C$7,2,FALSE)/($G18^2)+VLOOKUP($C18,Constants!$A$4:$C$7,3,FALSE)/$G18)*($F18-15))))</f>
      </c>
      <c r="I18">
        <f>IF(OR($E18="",$H18=""),"",$E18*$H18)</f>
      </c>
      <c r="L18">
        <f>IF(OR($J18="",$K18=""),"",$K18-$J18)</f>
      </c>
      <c r="M18">
        <f>IF(OR($L18="",$I18=""),"",$L18-$I18)</f>
      </c>
    </row>
    <row r="19">
      <c r="H19">
        <f>IF(OR($G19="",$F19=""),"",EXP(-(VLOOKUP($C19,Constants!$A$4:$C$7,2,FALSE)/($G19^2)+VLOOKUP($C19,Constants!$A$4:$C$7,3,FALSE)/$G19)*($F19-15)*(1+0.8*(VLOOKUP($C19,Constants!$A$4:$C$7,2,FALSE)/($G19^2)+VLOOKUP($C19,Constants!$A$4:$C$7,3,FALSE)/$G19)*($F19-15))))</f>
      </c>
      <c r="I19">
        <f>IF(OR($E19="",$H19=""),"",$E19*$H19)</f>
      </c>
      <c r="L19">
        <f>IF(OR($J19="",$K19=""),"",$K19-$J19)</f>
      </c>
      <c r="M19">
        <f>IF(OR($L19="",$I19=""),"",$L19-$I19)</f>
      </c>
    </row>
    <row r="20">
      <c r="H20">
        <f>IF(OR($G20="",$F20=""),"",EXP(-(VLOOKUP($C20,Constants!$A$4:$C$7,2,FALSE)/($G20^2)+VLOOKUP($C20,Constants!$A$4:$C$7,3,FALSE)/$G20)*($F20-15)*(1+0.8*(VLOOKUP($C20,Constants!$A$4:$C$7,2,FALSE)/($G20^2)+VLOOKUP($C20,Constants!$A$4:$C$7,3,FALSE)/$G20)*($F20-15))))</f>
      </c>
      <c r="I20">
        <f>IF(OR($E20="",$H20=""),"",$E20*$H20)</f>
      </c>
      <c r="L20">
        <f>IF(OR($J20="",$K20=""),"",$K20-$J20)</f>
      </c>
      <c r="M20">
        <f>IF(OR($L20="",$I20=""),"",$L20-$I20)</f>
      </c>
    </row>
    <row r="21">
      <c r="H21">
        <f>IF(OR($G21="",$F21=""),"",EXP(-(VLOOKUP($C21,Constants!$A$4:$C$7,2,FALSE)/($G21^2)+VLOOKUP($C21,Constants!$A$4:$C$7,3,FALSE)/$G21)*($F21-15)*(1+0.8*(VLOOKUP($C21,Constants!$A$4:$C$7,2,FALSE)/($G21^2)+VLOOKUP($C21,Constants!$A$4:$C$7,3,FALSE)/$G21)*($F21-15))))</f>
      </c>
      <c r="I21">
        <f>IF(OR($E21="",$H21=""),"",$E21*$H21)</f>
      </c>
      <c r="L21">
        <f>IF(OR($J21="",$K21=""),"",$K21-$J21)</f>
      </c>
      <c r="M21">
        <f>IF(OR($L21="",$I21=""),"",$L21-$I21)</f>
      </c>
    </row>
    <row r="22">
      <c r="H22">
        <f>IF(OR($G22="",$F22=""),"",EXP(-(VLOOKUP($C22,Constants!$A$4:$C$7,2,FALSE)/($G22^2)+VLOOKUP($C22,Constants!$A$4:$C$7,3,FALSE)/$G22)*($F22-15)*(1+0.8*(VLOOKUP($C22,Constants!$A$4:$C$7,2,FALSE)/($G22^2)+VLOOKUP($C22,Constants!$A$4:$C$7,3,FALSE)/$G22)*($F22-15))))</f>
      </c>
      <c r="I22">
        <f>IF(OR($E22="",$H22=""),"",$E22*$H22)</f>
      </c>
      <c r="L22">
        <f>IF(OR($J22="",$K22=""),"",$K22-$J22)</f>
      </c>
      <c r="M22">
        <f>IF(OR($L22="",$I22=""),"",$L22-$I22)</f>
      </c>
    </row>
    <row r="23">
      <c r="H23">
        <f>IF(OR($G23="",$F23=""),"",EXP(-(VLOOKUP($C23,Constants!$A$4:$C$7,2,FALSE)/($G23^2)+VLOOKUP($C23,Constants!$A$4:$C$7,3,FALSE)/$G23)*($F23-15)*(1+0.8*(VLOOKUP($C23,Constants!$A$4:$C$7,2,FALSE)/($G23^2)+VLOOKUP($C23,Constants!$A$4:$C$7,3,FALSE)/$G23)*($F23-15))))</f>
      </c>
      <c r="I23">
        <f>IF(OR($E23="",$H23=""),"",$E23*$H23)</f>
      </c>
      <c r="L23">
        <f>IF(OR($J23="",$K23=""),"",$K23-$J23)</f>
      </c>
      <c r="M23">
        <f>IF(OR($L23="",$I23=""),"",$L23-$I23)</f>
      </c>
    </row>
    <row r="24">
      <c r="H24">
        <f>IF(OR($G24="",$F24=""),"",EXP(-(VLOOKUP($C24,Constants!$A$4:$C$7,2,FALSE)/($G24^2)+VLOOKUP($C24,Constants!$A$4:$C$7,3,FALSE)/$G24)*($F24-15)*(1+0.8*(VLOOKUP($C24,Constants!$A$4:$C$7,2,FALSE)/($G24^2)+VLOOKUP($C24,Constants!$A$4:$C$7,3,FALSE)/$G24)*($F24-15))))</f>
      </c>
      <c r="I24">
        <f>IF(OR($E24="",$H24=""),"",$E24*$H24)</f>
      </c>
      <c r="L24">
        <f>IF(OR($J24="",$K24=""),"",$K24-$J24)</f>
      </c>
      <c r="M24">
        <f>IF(OR($L24="",$I24=""),"",$L24-$I24)</f>
      </c>
    </row>
    <row r="25">
      <c r="H25">
        <f>IF(OR($G25="",$F25=""),"",EXP(-(VLOOKUP($C25,Constants!$A$4:$C$7,2,FALSE)/($G25^2)+VLOOKUP($C25,Constants!$A$4:$C$7,3,FALSE)/$G25)*($F25-15)*(1+0.8*(VLOOKUP($C25,Constants!$A$4:$C$7,2,FALSE)/($G25^2)+VLOOKUP($C25,Constants!$A$4:$C$7,3,FALSE)/$G25)*($F25-15))))</f>
      </c>
      <c r="I25">
        <f>IF(OR($E25="",$H25=""),"",$E25*$H25)</f>
      </c>
      <c r="L25">
        <f>IF(OR($J25="",$K25=""),"",$K25-$J25)</f>
      </c>
      <c r="M25">
        <f>IF(OR($L25="",$I25=""),"",$L25-$I25)</f>
      </c>
    </row>
    <row r="26">
      <c r="H26">
        <f>IF(OR($G26="",$F26=""),"",EXP(-(VLOOKUP($C26,Constants!$A$4:$C$7,2,FALSE)/($G26^2)+VLOOKUP($C26,Constants!$A$4:$C$7,3,FALSE)/$G26)*($F26-15)*(1+0.8*(VLOOKUP($C26,Constants!$A$4:$C$7,2,FALSE)/($G26^2)+VLOOKUP($C26,Constants!$A$4:$C$7,3,FALSE)/$G26)*($F26-15))))</f>
      </c>
      <c r="I26">
        <f>IF(OR($E26="",$H26=""),"",$E26*$H26)</f>
      </c>
      <c r="L26">
        <f>IF(OR($J26="",$K26=""),"",$K26-$J26)</f>
      </c>
      <c r="M26">
        <f>IF(OR($L26="",$I26=""),"",$L26-$I26)</f>
      </c>
    </row>
    <row r="27">
      <c r="H27">
        <f>IF(OR($G27="",$F27=""),"",EXP(-(VLOOKUP($C27,Constants!$A$4:$C$7,2,FALSE)/($G27^2)+VLOOKUP($C27,Constants!$A$4:$C$7,3,FALSE)/$G27)*($F27-15)*(1+0.8*(VLOOKUP($C27,Constants!$A$4:$C$7,2,FALSE)/($G27^2)+VLOOKUP($C27,Constants!$A$4:$C$7,3,FALSE)/$G27)*($F27-15))))</f>
      </c>
      <c r="I27">
        <f>IF(OR($E27="",$H27=""),"",$E27*$H27)</f>
      </c>
      <c r="L27">
        <f>IF(OR($J27="",$K27=""),"",$K27-$J27)</f>
      </c>
      <c r="M27">
        <f>IF(OR($L27="",$I27=""),"",$L27-$I27)</f>
      </c>
    </row>
    <row r="28">
      <c r="H28">
        <f>IF(OR($G28="",$F28=""),"",EXP(-(VLOOKUP($C28,Constants!$A$4:$C$7,2,FALSE)/($G28^2)+VLOOKUP($C28,Constants!$A$4:$C$7,3,FALSE)/$G28)*($F28-15)*(1+0.8*(VLOOKUP($C28,Constants!$A$4:$C$7,2,FALSE)/($G28^2)+VLOOKUP($C28,Constants!$A$4:$C$7,3,FALSE)/$G28)*($F28-15))))</f>
      </c>
      <c r="I28">
        <f>IF(OR($E28="",$H28=""),"",$E28*$H28)</f>
      </c>
      <c r="L28">
        <f>IF(OR($J28="",$K28=""),"",$K28-$J28)</f>
      </c>
      <c r="M28">
        <f>IF(OR($L28="",$I28=""),"",$L28-$I28)</f>
      </c>
    </row>
    <row r="29">
      <c r="H29">
        <f>IF(OR($G29="",$F29=""),"",EXP(-(VLOOKUP($C29,Constants!$A$4:$C$7,2,FALSE)/($G29^2)+VLOOKUP($C29,Constants!$A$4:$C$7,3,FALSE)/$G29)*($F29-15)*(1+0.8*(VLOOKUP($C29,Constants!$A$4:$C$7,2,FALSE)/($G29^2)+VLOOKUP($C29,Constants!$A$4:$C$7,3,FALSE)/$G29)*($F29-15))))</f>
      </c>
      <c r="I29">
        <f>IF(OR($E29="",$H29=""),"",$E29*$H29)</f>
      </c>
      <c r="L29">
        <f>IF(OR($J29="",$K29=""),"",$K29-$J29)</f>
      </c>
      <c r="M29">
        <f>IF(OR($L29="",$I29=""),"",$L29-$I29)</f>
      </c>
    </row>
    <row r="30">
      <c r="H30">
        <f>IF(OR($G30="",$F30=""),"",EXP(-(VLOOKUP($C30,Constants!$A$4:$C$7,2,FALSE)/($G30^2)+VLOOKUP($C30,Constants!$A$4:$C$7,3,FALSE)/$G30)*($F30-15)*(1+0.8*(VLOOKUP($C30,Constants!$A$4:$C$7,2,FALSE)/($G30^2)+VLOOKUP($C30,Constants!$A$4:$C$7,3,FALSE)/$G30)*($F30-15))))</f>
      </c>
      <c r="I30">
        <f>IF(OR($E30="",$H30=""),"",$E30*$H30)</f>
      </c>
      <c r="L30">
        <f>IF(OR($J30="",$K30=""),"",$K30-$J30)</f>
      </c>
      <c r="M30">
        <f>IF(OR($L30="",$I30=""),"",$L30-$I30)</f>
      </c>
    </row>
    <row r="31">
      <c r="H31">
        <f>IF(OR($G31="",$F31=""),"",EXP(-(VLOOKUP($C31,Constants!$A$4:$C$7,2,FALSE)/($G31^2)+VLOOKUP($C31,Constants!$A$4:$C$7,3,FALSE)/$G31)*($F31-15)*(1+0.8*(VLOOKUP($C31,Constants!$A$4:$C$7,2,FALSE)/($G31^2)+VLOOKUP($C31,Constants!$A$4:$C$7,3,FALSE)/$G31)*($F31-15))))</f>
      </c>
      <c r="I31">
        <f>IF(OR($E31="",$H31=""),"",$E31*$H31)</f>
      </c>
      <c r="L31">
        <f>IF(OR($J31="",$K31=""),"",$K31-$J31)</f>
      </c>
      <c r="M31">
        <f>IF(OR($L31="",$I31=""),"",$L31-$I31)</f>
      </c>
    </row>
    <row r="32">
      <c r="H32">
        <f>IF(OR($G32="",$F32=""),"",EXP(-(VLOOKUP($C32,Constants!$A$4:$C$7,2,FALSE)/($G32^2)+VLOOKUP($C32,Constants!$A$4:$C$7,3,FALSE)/$G32)*($F32-15)*(1+0.8*(VLOOKUP($C32,Constants!$A$4:$C$7,2,FALSE)/($G32^2)+VLOOKUP($C32,Constants!$A$4:$C$7,3,FALSE)/$G32)*($F32-15))))</f>
      </c>
      <c r="I32">
        <f>IF(OR($E32="",$H32=""),"",$E32*$H32)</f>
      </c>
      <c r="L32">
        <f>IF(OR($J32="",$K32=""),"",$K32-$J32)</f>
      </c>
      <c r="M32">
        <f>IF(OR($L32="",$I32=""),"",$L32-$I32)</f>
      </c>
    </row>
    <row r="33">
      <c r="H33">
        <f>IF(OR($G33="",$F33=""),"",EXP(-(VLOOKUP($C33,Constants!$A$4:$C$7,2,FALSE)/($G33^2)+VLOOKUP($C33,Constants!$A$4:$C$7,3,FALSE)/$G33)*($F33-15)*(1+0.8*(VLOOKUP($C33,Constants!$A$4:$C$7,2,FALSE)/($G33^2)+VLOOKUP($C33,Constants!$A$4:$C$7,3,FALSE)/$G33)*($F33-15))))</f>
      </c>
      <c r="I33">
        <f>IF(OR($E33="",$H33=""),"",$E33*$H33)</f>
      </c>
      <c r="L33">
        <f>IF(OR($J33="",$K33=""),"",$K33-$J33)</f>
      </c>
      <c r="M33">
        <f>IF(OR($L33="",$I33=""),"",$L33-$I33)</f>
      </c>
    </row>
    <row r="34">
      <c r="H34">
        <f>IF(OR($G34="",$F34=""),"",EXP(-(VLOOKUP($C34,Constants!$A$4:$C$7,2,FALSE)/($G34^2)+VLOOKUP($C34,Constants!$A$4:$C$7,3,FALSE)/$G34)*($F34-15)*(1+0.8*(VLOOKUP($C34,Constants!$A$4:$C$7,2,FALSE)/($G34^2)+VLOOKUP($C34,Constants!$A$4:$C$7,3,FALSE)/$G34)*($F34-15))))</f>
      </c>
      <c r="I34">
        <f>IF(OR($E34="",$H34=""),"",$E34*$H34)</f>
      </c>
      <c r="L34">
        <f>IF(OR($J34="",$K34=""),"",$K34-$J34)</f>
      </c>
      <c r="M34">
        <f>IF(OR($L34="",$I34=""),"",$L34-$I34)</f>
      </c>
    </row>
    <row r="35">
      <c r="H35">
        <f>IF(OR($G35="",$F35=""),"",EXP(-(VLOOKUP($C35,Constants!$A$4:$C$7,2,FALSE)/($G35^2)+VLOOKUP($C35,Constants!$A$4:$C$7,3,FALSE)/$G35)*($F35-15)*(1+0.8*(VLOOKUP($C35,Constants!$A$4:$C$7,2,FALSE)/($G35^2)+VLOOKUP($C35,Constants!$A$4:$C$7,3,FALSE)/$G35)*($F35-15))))</f>
      </c>
      <c r="I35">
        <f>IF(OR($E35="",$H35=""),"",$E35*$H35)</f>
      </c>
      <c r="L35">
        <f>IF(OR($J35="",$K35=""),"",$K35-$J35)</f>
      </c>
      <c r="M35">
        <f>IF(OR($L35="",$I35=""),"",$L35-$I35)</f>
      </c>
    </row>
    <row r="36">
      <c r="H36">
        <f>IF(OR($G36="",$F36=""),"",EXP(-(VLOOKUP($C36,Constants!$A$4:$C$7,2,FALSE)/($G36^2)+VLOOKUP($C36,Constants!$A$4:$C$7,3,FALSE)/$G36)*($F36-15)*(1+0.8*(VLOOKUP($C36,Constants!$A$4:$C$7,2,FALSE)/($G36^2)+VLOOKUP($C36,Constants!$A$4:$C$7,3,FALSE)/$G36)*($F36-15))))</f>
      </c>
      <c r="I36">
        <f>IF(OR($E36="",$H36=""),"",$E36*$H36)</f>
      </c>
      <c r="L36">
        <f>IF(OR($J36="",$K36=""),"",$K36-$J36)</f>
      </c>
      <c r="M36">
        <f>IF(OR($L36="",$I36=""),"",$L36-$I36)</f>
      </c>
    </row>
    <row r="37">
      <c r="H37">
        <f>IF(OR($G37="",$F37=""),"",EXP(-(VLOOKUP($C37,Constants!$A$4:$C$7,2,FALSE)/($G37^2)+VLOOKUP($C37,Constants!$A$4:$C$7,3,FALSE)/$G37)*($F37-15)*(1+0.8*(VLOOKUP($C37,Constants!$A$4:$C$7,2,FALSE)/($G37^2)+VLOOKUP($C37,Constants!$A$4:$C$7,3,FALSE)/$G37)*($F37-15))))</f>
      </c>
      <c r="I37">
        <f>IF(OR($E37="",$H37=""),"",$E37*$H37)</f>
      </c>
      <c r="L37">
        <f>IF(OR($J37="",$K37=""),"",$K37-$J37)</f>
      </c>
      <c r="M37">
        <f>IF(OR($L37="",$I37=""),"",$L37-$I37)</f>
      </c>
    </row>
    <row r="38">
      <c r="H38">
        <f>IF(OR($G38="",$F38=""),"",EXP(-(VLOOKUP($C38,Constants!$A$4:$C$7,2,FALSE)/($G38^2)+VLOOKUP($C38,Constants!$A$4:$C$7,3,FALSE)/$G38)*($F38-15)*(1+0.8*(VLOOKUP($C38,Constants!$A$4:$C$7,2,FALSE)/($G38^2)+VLOOKUP($C38,Constants!$A$4:$C$7,3,FALSE)/$G38)*($F38-15))))</f>
      </c>
      <c r="I38">
        <f>IF(OR($E38="",$H38=""),"",$E38*$H38)</f>
      </c>
      <c r="L38">
        <f>IF(OR($J38="",$K38=""),"",$K38-$J38)</f>
      </c>
      <c r="M38">
        <f>IF(OR($L38="",$I38=""),"",$L38-$I38)</f>
      </c>
    </row>
    <row r="39">
      <c r="H39">
        <f>IF(OR($G39="",$F39=""),"",EXP(-(VLOOKUP($C39,Constants!$A$4:$C$7,2,FALSE)/($G39^2)+VLOOKUP($C39,Constants!$A$4:$C$7,3,FALSE)/$G39)*($F39-15)*(1+0.8*(VLOOKUP($C39,Constants!$A$4:$C$7,2,FALSE)/($G39^2)+VLOOKUP($C39,Constants!$A$4:$C$7,3,FALSE)/$G39)*($F39-15))))</f>
      </c>
      <c r="I39">
        <f>IF(OR($E39="",$H39=""),"",$E39*$H39)</f>
      </c>
      <c r="L39">
        <f>IF(OR($J39="",$K39=""),"",$K39-$J39)</f>
      </c>
      <c r="M39">
        <f>IF(OR($L39="",$I39=""),"",$L39-$I39)</f>
      </c>
    </row>
    <row r="40">
      <c r="H40">
        <f>IF(OR($G40="",$F40=""),"",EXP(-(VLOOKUP($C40,Constants!$A$4:$C$7,2,FALSE)/($G40^2)+VLOOKUP($C40,Constants!$A$4:$C$7,3,FALSE)/$G40)*($F40-15)*(1+0.8*(VLOOKUP($C40,Constants!$A$4:$C$7,2,FALSE)/($G40^2)+VLOOKUP($C40,Constants!$A$4:$C$7,3,FALSE)/$G40)*($F40-15))))</f>
      </c>
      <c r="I40">
        <f>IF(OR($E40="",$H40=""),"",$E40*$H40)</f>
      </c>
      <c r="L40">
        <f>IF(OR($J40="",$K40=""),"",$K40-$J40)</f>
      </c>
      <c r="M40">
        <f>IF(OR($L40="",$I40=""),"",$L40-$I40)</f>
      </c>
    </row>
    <row r="41">
      <c r="H41">
        <f>IF(OR($G41="",$F41=""),"",EXP(-(VLOOKUP($C41,Constants!$A$4:$C$7,2,FALSE)/($G41^2)+VLOOKUP($C41,Constants!$A$4:$C$7,3,FALSE)/$G41)*($F41-15)*(1+0.8*(VLOOKUP($C41,Constants!$A$4:$C$7,2,FALSE)/($G41^2)+VLOOKUP($C41,Constants!$A$4:$C$7,3,FALSE)/$G41)*($F41-15))))</f>
      </c>
      <c r="I41">
        <f>IF(OR($E41="",$H41=""),"",$E41*$H41)</f>
      </c>
      <c r="L41">
        <f>IF(OR($J41="",$K41=""),"",$K41-$J41)</f>
      </c>
      <c r="M41">
        <f>IF(OR($L41="",$I41=""),"",$L41-$I41)</f>
      </c>
    </row>
    <row r="42">
      <c r="H42">
        <f>IF(OR($G42="",$F42=""),"",EXP(-(VLOOKUP($C42,Constants!$A$4:$C$7,2,FALSE)/($G42^2)+VLOOKUP($C42,Constants!$A$4:$C$7,3,FALSE)/$G42)*($F42-15)*(1+0.8*(VLOOKUP($C42,Constants!$A$4:$C$7,2,FALSE)/($G42^2)+VLOOKUP($C42,Constants!$A$4:$C$7,3,FALSE)/$G42)*($F42-15))))</f>
      </c>
      <c r="I42">
        <f>IF(OR($E42="",$H42=""),"",$E42*$H42)</f>
      </c>
      <c r="L42">
        <f>IF(OR($J42="",$K42=""),"",$K42-$J42)</f>
      </c>
      <c r="M42">
        <f>IF(OR($L42="",$I42=""),"",$L42-$I42)</f>
      </c>
    </row>
    <row r="43">
      <c r="H43">
        <f>IF(OR($G43="",$F43=""),"",EXP(-(VLOOKUP($C43,Constants!$A$4:$C$7,2,FALSE)/($G43^2)+VLOOKUP($C43,Constants!$A$4:$C$7,3,FALSE)/$G43)*($F43-15)*(1+0.8*(VLOOKUP($C43,Constants!$A$4:$C$7,2,FALSE)/($G43^2)+VLOOKUP($C43,Constants!$A$4:$C$7,3,FALSE)/$G43)*($F43-15))))</f>
      </c>
      <c r="I43">
        <f>IF(OR($E43="",$H43=""),"",$E43*$H43)</f>
      </c>
      <c r="L43">
        <f>IF(OR($J43="",$K43=""),"",$K43-$J43)</f>
      </c>
      <c r="M43">
        <f>IF(OR($L43="",$I43=""),"",$L43-$I43)</f>
      </c>
    </row>
    <row r="44">
      <c r="H44">
        <f>IF(OR($G44="",$F44=""),"",EXP(-(VLOOKUP($C44,Constants!$A$4:$C$7,2,FALSE)/($G44^2)+VLOOKUP($C44,Constants!$A$4:$C$7,3,FALSE)/$G44)*($F44-15)*(1+0.8*(VLOOKUP($C44,Constants!$A$4:$C$7,2,FALSE)/($G44^2)+VLOOKUP($C44,Constants!$A$4:$C$7,3,FALSE)/$G44)*($F44-15))))</f>
      </c>
      <c r="I44">
        <f>IF(OR($E44="",$H44=""),"",$E44*$H44)</f>
      </c>
      <c r="L44">
        <f>IF(OR($J44="",$K44=""),"",$K44-$J44)</f>
      </c>
      <c r="M44">
        <f>IF(OR($L44="",$I44=""),"",$L44-$I44)</f>
      </c>
    </row>
    <row r="45">
      <c r="H45">
        <f>IF(OR($G45="",$F45=""),"",EXP(-(VLOOKUP($C45,Constants!$A$4:$C$7,2,FALSE)/($G45^2)+VLOOKUP($C45,Constants!$A$4:$C$7,3,FALSE)/$G45)*($F45-15)*(1+0.8*(VLOOKUP($C45,Constants!$A$4:$C$7,2,FALSE)/($G45^2)+VLOOKUP($C45,Constants!$A$4:$C$7,3,FALSE)/$G45)*($F45-15))))</f>
      </c>
      <c r="I45">
        <f>IF(OR($E45="",$H45=""),"",$E45*$H45)</f>
      </c>
      <c r="L45">
        <f>IF(OR($J45="",$K45=""),"",$K45-$J45)</f>
      </c>
      <c r="M45">
        <f>IF(OR($L45="",$I45=""),"",$L45-$I45)</f>
      </c>
    </row>
    <row r="46">
      <c r="H46">
        <f>IF(OR($G46="",$F46=""),"",EXP(-(VLOOKUP($C46,Constants!$A$4:$C$7,2,FALSE)/($G46^2)+VLOOKUP($C46,Constants!$A$4:$C$7,3,FALSE)/$G46)*($F46-15)*(1+0.8*(VLOOKUP($C46,Constants!$A$4:$C$7,2,FALSE)/($G46^2)+VLOOKUP($C46,Constants!$A$4:$C$7,3,FALSE)/$G46)*($F46-15))))</f>
      </c>
      <c r="I46">
        <f>IF(OR($E46="",$H46=""),"",$E46*$H46)</f>
      </c>
      <c r="L46">
        <f>IF(OR($J46="",$K46=""),"",$K46-$J46)</f>
      </c>
      <c r="M46">
        <f>IF(OR($L46="",$I46=""),"",$L46-$I46)</f>
      </c>
    </row>
    <row r="47">
      <c r="H47">
        <f>IF(OR($G47="",$F47=""),"",EXP(-(VLOOKUP($C47,Constants!$A$4:$C$7,2,FALSE)/($G47^2)+VLOOKUP($C47,Constants!$A$4:$C$7,3,FALSE)/$G47)*($F47-15)*(1+0.8*(VLOOKUP($C47,Constants!$A$4:$C$7,2,FALSE)/($G47^2)+VLOOKUP($C47,Constants!$A$4:$C$7,3,FALSE)/$G47)*($F47-15))))</f>
      </c>
      <c r="I47">
        <f>IF(OR($E47="",$H47=""),"",$E47*$H47)</f>
      </c>
      <c r="L47">
        <f>IF(OR($J47="",$K47=""),"",$K47-$J47)</f>
      </c>
      <c r="M47">
        <f>IF(OR($L47="",$I47=""),"",$L47-$I47)</f>
      </c>
    </row>
    <row r="48">
      <c r="H48">
        <f>IF(OR($G48="",$F48=""),"",EXP(-(VLOOKUP($C48,Constants!$A$4:$C$7,2,FALSE)/($G48^2)+VLOOKUP($C48,Constants!$A$4:$C$7,3,FALSE)/$G48)*($F48-15)*(1+0.8*(VLOOKUP($C48,Constants!$A$4:$C$7,2,FALSE)/($G48^2)+VLOOKUP($C48,Constants!$A$4:$C$7,3,FALSE)/$G48)*($F48-15))))</f>
      </c>
      <c r="I48">
        <f>IF(OR($E48="",$H48=""),"",$E48*$H48)</f>
      </c>
      <c r="L48">
        <f>IF(OR($J48="",$K48=""),"",$K48-$J48)</f>
      </c>
      <c r="M48">
        <f>IF(OR($L48="",$I48=""),"",$L48-$I48)</f>
      </c>
    </row>
    <row r="49">
      <c r="H49">
        <f>IF(OR($G49="",$F49=""),"",EXP(-(VLOOKUP($C49,Constants!$A$4:$C$7,2,FALSE)/($G49^2)+VLOOKUP($C49,Constants!$A$4:$C$7,3,FALSE)/$G49)*($F49-15)*(1+0.8*(VLOOKUP($C49,Constants!$A$4:$C$7,2,FALSE)/($G49^2)+VLOOKUP($C49,Constants!$A$4:$C$7,3,FALSE)/$G49)*($F49-15))))</f>
      </c>
      <c r="I49">
        <f>IF(OR($E49="",$H49=""),"",$E49*$H49)</f>
      </c>
      <c r="L49">
        <f>IF(OR($J49="",$K49=""),"",$K49-$J49)</f>
      </c>
      <c r="M49">
        <f>IF(OR($L49="",$I49=""),"",$L49-$I49)</f>
      </c>
    </row>
    <row r="50">
      <c r="H50">
        <f>IF(OR($G50="",$F50=""),"",EXP(-(VLOOKUP($C50,Constants!$A$4:$C$7,2,FALSE)/($G50^2)+VLOOKUP($C50,Constants!$A$4:$C$7,3,FALSE)/$G50)*($F50-15)*(1+0.8*(VLOOKUP($C50,Constants!$A$4:$C$7,2,FALSE)/($G50^2)+VLOOKUP($C50,Constants!$A$4:$C$7,3,FALSE)/$G50)*($F50-15))))</f>
      </c>
      <c r="I50">
        <f>IF(OR($E50="",$H50=""),"",$E50*$H50)</f>
      </c>
      <c r="L50">
        <f>IF(OR($J50="",$K50=""),"",$K50-$J50)</f>
      </c>
      <c r="M50">
        <f>IF(OR($L50="",$I50=""),"",$L50-$I50)</f>
      </c>
    </row>
    <row r="51">
      <c r="H51">
        <f>IF(OR($G51="",$F51=""),"",EXP(-(VLOOKUP($C51,Constants!$A$4:$C$7,2,FALSE)/($G51^2)+VLOOKUP($C51,Constants!$A$4:$C$7,3,FALSE)/$G51)*($F51-15)*(1+0.8*(VLOOKUP($C51,Constants!$A$4:$C$7,2,FALSE)/($G51^2)+VLOOKUP($C51,Constants!$A$4:$C$7,3,FALSE)/$G51)*($F51-15))))</f>
      </c>
      <c r="I51">
        <f>IF(OR($E51="",$H51=""),"",$E51*$H51)</f>
      </c>
      <c r="L51">
        <f>IF(OR($J51="",$K51=""),"",$K51-$J51)</f>
      </c>
      <c r="M51">
        <f>IF(OR($L51="",$I51=""),"",$L51-$I51)</f>
      </c>
    </row>
    <row r="52">
      <c r="H52">
        <f>IF(OR($G52="",$F52=""),"",EXP(-(VLOOKUP($C52,Constants!$A$4:$C$7,2,FALSE)/($G52^2)+VLOOKUP($C52,Constants!$A$4:$C$7,3,FALSE)/$G52)*($F52-15)*(1+0.8*(VLOOKUP($C52,Constants!$A$4:$C$7,2,FALSE)/($G52^2)+VLOOKUP($C52,Constants!$A$4:$C$7,3,FALSE)/$G52)*($F52-15))))</f>
      </c>
      <c r="I52">
        <f>IF(OR($E52="",$H52=""),"",$E52*$H52)</f>
      </c>
      <c r="L52">
        <f>IF(OR($J52="",$K52=""),"",$K52-$J52)</f>
      </c>
      <c r="M52">
        <f>IF(OR($L52="",$I52=""),"",$L52-$I52)</f>
      </c>
    </row>
    <row r="53">
      <c r="H53">
        <f>IF(OR($G53="",$F53=""),"",EXP(-(VLOOKUP($C53,Constants!$A$4:$C$7,2,FALSE)/($G53^2)+VLOOKUP($C53,Constants!$A$4:$C$7,3,FALSE)/$G53)*($F53-15)*(1+0.8*(VLOOKUP($C53,Constants!$A$4:$C$7,2,FALSE)/($G53^2)+VLOOKUP($C53,Constants!$A$4:$C$7,3,FALSE)/$G53)*($F53-15))))</f>
      </c>
      <c r="I53">
        <f>IF(OR($E53="",$H53=""),"",$E53*$H53)</f>
      </c>
      <c r="L53">
        <f>IF(OR($J53="",$K53=""),"",$K53-$J53)</f>
      </c>
      <c r="M53">
        <f>IF(OR($L53="",$I53=""),"",$L53-$I53)</f>
      </c>
    </row>
    <row r="54">
      <c r="H54">
        <f>IF(OR($G54="",$F54=""),"",EXP(-(VLOOKUP($C54,Constants!$A$4:$C$7,2,FALSE)/($G54^2)+VLOOKUP($C54,Constants!$A$4:$C$7,3,FALSE)/$G54)*($F54-15)*(1+0.8*(VLOOKUP($C54,Constants!$A$4:$C$7,2,FALSE)/($G54^2)+VLOOKUP($C54,Constants!$A$4:$C$7,3,FALSE)/$G54)*($F54-15))))</f>
      </c>
      <c r="I54">
        <f>IF(OR($E54="",$H54=""),"",$E54*$H54)</f>
      </c>
      <c r="L54">
        <f>IF(OR($J54="",$K54=""),"",$K54-$J54)</f>
      </c>
      <c r="M54">
        <f>IF(OR($L54="",$I54=""),"",$L54-$I54)</f>
      </c>
    </row>
    <row r="55">
      <c r="H55">
        <f>IF(OR($G55="",$F55=""),"",EXP(-(VLOOKUP($C55,Constants!$A$4:$C$7,2,FALSE)/($G55^2)+VLOOKUP($C55,Constants!$A$4:$C$7,3,FALSE)/$G55)*($F55-15)*(1+0.8*(VLOOKUP($C55,Constants!$A$4:$C$7,2,FALSE)/($G55^2)+VLOOKUP($C55,Constants!$A$4:$C$7,3,FALSE)/$G55)*($F55-15))))</f>
      </c>
      <c r="I55">
        <f>IF(OR($E55="",$H55=""),"",$E55*$H55)</f>
      </c>
      <c r="L55">
        <f>IF(OR($J55="",$K55=""),"",$K55-$J55)</f>
      </c>
      <c r="M55">
        <f>IF(OR($L55="",$I55=""),"",$L55-$I55)</f>
      </c>
    </row>
    <row r="56">
      <c r="H56">
        <f>IF(OR($G56="",$F56=""),"",EXP(-(VLOOKUP($C56,Constants!$A$4:$C$7,2,FALSE)/($G56^2)+VLOOKUP($C56,Constants!$A$4:$C$7,3,FALSE)/$G56)*($F56-15)*(1+0.8*(VLOOKUP($C56,Constants!$A$4:$C$7,2,FALSE)/($G56^2)+VLOOKUP($C56,Constants!$A$4:$C$7,3,FALSE)/$G56)*($F56-15))))</f>
      </c>
      <c r="I56">
        <f>IF(OR($E56="",$H56=""),"",$E56*$H56)</f>
      </c>
      <c r="L56">
        <f>IF(OR($J56="",$K56=""),"",$K56-$J56)</f>
      </c>
      <c r="M56">
        <f>IF(OR($L56="",$I56=""),"",$L56-$I56)</f>
      </c>
    </row>
    <row r="57">
      <c r="H57">
        <f>IF(OR($G57="",$F57=""),"",EXP(-(VLOOKUP($C57,Constants!$A$4:$C$7,2,FALSE)/($G57^2)+VLOOKUP($C57,Constants!$A$4:$C$7,3,FALSE)/$G57)*($F57-15)*(1+0.8*(VLOOKUP($C57,Constants!$A$4:$C$7,2,FALSE)/($G57^2)+VLOOKUP($C57,Constants!$A$4:$C$7,3,FALSE)/$G57)*($F57-15))))</f>
      </c>
      <c r="I57">
        <f>IF(OR($E57="",$H57=""),"",$E57*$H57)</f>
      </c>
      <c r="L57">
        <f>IF(OR($J57="",$K57=""),"",$K57-$J57)</f>
      </c>
      <c r="M57">
        <f>IF(OR($L57="",$I57=""),"",$L57-$I57)</f>
      </c>
    </row>
    <row r="58">
      <c r="H58">
        <f>IF(OR($G58="",$F58=""),"",EXP(-(VLOOKUP($C58,Constants!$A$4:$C$7,2,FALSE)/($G58^2)+VLOOKUP($C58,Constants!$A$4:$C$7,3,FALSE)/$G58)*($F58-15)*(1+0.8*(VLOOKUP($C58,Constants!$A$4:$C$7,2,FALSE)/($G58^2)+VLOOKUP($C58,Constants!$A$4:$C$7,3,FALSE)/$G58)*($F58-15))))</f>
      </c>
      <c r="I58">
        <f>IF(OR($E58="",$H58=""),"",$E58*$H58)</f>
      </c>
      <c r="L58">
        <f>IF(OR($J58="",$K58=""),"",$K58-$J58)</f>
      </c>
      <c r="M58">
        <f>IF(OR($L58="",$I58=""),"",$L58-$I58)</f>
      </c>
    </row>
    <row r="59">
      <c r="H59">
        <f>IF(OR($G59="",$F59=""),"",EXP(-(VLOOKUP($C59,Constants!$A$4:$C$7,2,FALSE)/($G59^2)+VLOOKUP($C59,Constants!$A$4:$C$7,3,FALSE)/$G59)*($F59-15)*(1+0.8*(VLOOKUP($C59,Constants!$A$4:$C$7,2,FALSE)/($G59^2)+VLOOKUP($C59,Constants!$A$4:$C$7,3,FALSE)/$G59)*($F59-15))))</f>
      </c>
      <c r="I59">
        <f>IF(OR($E59="",$H59=""),"",$E59*$H59)</f>
      </c>
      <c r="L59">
        <f>IF(OR($J59="",$K59=""),"",$K59-$J59)</f>
      </c>
      <c r="M59">
        <f>IF(OR($L59="",$I59=""),"",$L59-$I59)</f>
      </c>
    </row>
    <row r="60">
      <c r="H60">
        <f>IF(OR($G60="",$F60=""),"",EXP(-(VLOOKUP($C60,Constants!$A$4:$C$7,2,FALSE)/($G60^2)+VLOOKUP($C60,Constants!$A$4:$C$7,3,FALSE)/$G60)*($F60-15)*(1+0.8*(VLOOKUP($C60,Constants!$A$4:$C$7,2,FALSE)/($G60^2)+VLOOKUP($C60,Constants!$A$4:$C$7,3,FALSE)/$G60)*($F60-15))))</f>
      </c>
      <c r="I60">
        <f>IF(OR($E60="",$H60=""),"",$E60*$H60)</f>
      </c>
      <c r="L60">
        <f>IF(OR($J60="",$K60=""),"",$K60-$J60)</f>
      </c>
      <c r="M60">
        <f>IF(OR($L60="",$I60=""),"",$L60-$I60)</f>
      </c>
    </row>
    <row r="61">
      <c r="H61">
        <f>IF(OR($G61="",$F61=""),"",EXP(-(VLOOKUP($C61,Constants!$A$4:$C$7,2,FALSE)/($G61^2)+VLOOKUP($C61,Constants!$A$4:$C$7,3,FALSE)/$G61)*($F61-15)*(1+0.8*(VLOOKUP($C61,Constants!$A$4:$C$7,2,FALSE)/($G61^2)+VLOOKUP($C61,Constants!$A$4:$C$7,3,FALSE)/$G61)*($F61-15))))</f>
      </c>
      <c r="I61">
        <f>IF(OR($E61="",$H61=""),"",$E61*$H61)</f>
      </c>
      <c r="L61">
        <f>IF(OR($J61="",$K61=""),"",$K61-$J61)</f>
      </c>
      <c r="M61">
        <f>IF(OR($L61="",$I61=""),"",$L61-$I61)</f>
      </c>
    </row>
    <row r="62">
      <c r="H62">
        <f>IF(OR($G62="",$F62=""),"",EXP(-(VLOOKUP($C62,Constants!$A$4:$C$7,2,FALSE)/($G62^2)+VLOOKUP($C62,Constants!$A$4:$C$7,3,FALSE)/$G62)*($F62-15)*(1+0.8*(VLOOKUP($C62,Constants!$A$4:$C$7,2,FALSE)/($G62^2)+VLOOKUP($C62,Constants!$A$4:$C$7,3,FALSE)/$G62)*($F62-15))))</f>
      </c>
      <c r="I62">
        <f>IF(OR($E62="",$H62=""),"",$E62*$H62)</f>
      </c>
      <c r="L62">
        <f>IF(OR($J62="",$K62=""),"",$K62-$J62)</f>
      </c>
      <c r="M62">
        <f>IF(OR($L62="",$I62=""),"",$L62-$I62)</f>
      </c>
    </row>
    <row r="63">
      <c r="H63">
        <f>IF(OR($G63="",$F63=""),"",EXP(-(VLOOKUP($C63,Constants!$A$4:$C$7,2,FALSE)/($G63^2)+VLOOKUP($C63,Constants!$A$4:$C$7,3,FALSE)/$G63)*($F63-15)*(1+0.8*(VLOOKUP($C63,Constants!$A$4:$C$7,2,FALSE)/($G63^2)+VLOOKUP($C63,Constants!$A$4:$C$7,3,FALSE)/$G63)*($F63-15))))</f>
      </c>
      <c r="I63">
        <f>IF(OR($E63="",$H63=""),"",$E63*$H63)</f>
      </c>
      <c r="L63">
        <f>IF(OR($J63="",$K63=""),"",$K63-$J63)</f>
      </c>
      <c r="M63">
        <f>IF(OR($L63="",$I63=""),"",$L63-$I63)</f>
      </c>
    </row>
    <row r="64">
      <c r="H64">
        <f>IF(OR($G64="",$F64=""),"",EXP(-(VLOOKUP($C64,Constants!$A$4:$C$7,2,FALSE)/($G64^2)+VLOOKUP($C64,Constants!$A$4:$C$7,3,FALSE)/$G64)*($F64-15)*(1+0.8*(VLOOKUP($C64,Constants!$A$4:$C$7,2,FALSE)/($G64^2)+VLOOKUP($C64,Constants!$A$4:$C$7,3,FALSE)/$G64)*($F64-15))))</f>
      </c>
      <c r="I64">
        <f>IF(OR($E64="",$H64=""),"",$E64*$H64)</f>
      </c>
      <c r="L64">
        <f>IF(OR($J64="",$K64=""),"",$K64-$J64)</f>
      </c>
      <c r="M64">
        <f>IF(OR($L64="",$I64=""),"",$L64-$I64)</f>
      </c>
    </row>
    <row r="66">
      <c r="A66" t="str">
        <v>TOTAL</v>
      </c>
      <c r="E66">
        <f>SUM(E5:E64)</f>
      </c>
      <c r="I66">
        <f>SUM(I5:I64)</f>
      </c>
      <c r="L66">
        <f>SUM(L5:L64)</f>
      </c>
      <c r="M66">
        <f>SUM(M5:M64)</f>
      </c>
    </row>
    <row r="68">
      <c r="A68" t="str">
        <v>Column M is the real shortage. A difference that disappears once both</v>
      </c>
    </row>
    <row r="69">
      <c r="A69" t="str">
        <v>sides are corrected to 15 C was never a shortage — it was temperature.</v>
      </c>
    </row>
  </sheetData>
  <ignoredErrors>
    <ignoredError numberStoredAsText="1" sqref="A1:M6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cols>
    <col min="1" max="1" width="14.83203125" customWidth="1"/>
    <col min="2" max="2" width="12.83203125" customWidth="1"/>
    <col min="3" max="3" width="10.83203125" customWidth="1"/>
  </cols>
  <sheetData>
    <row r="1">
      <c r="A1" t="str">
        <v>ASTM D1250 / API MPMS 11.1 PRODUCT CONSTANTS</v>
      </c>
    </row>
    <row r="2">
      <c r="A2" t="str">
        <v>Used by the VCF column. Type the Product name in column C of the log exactly as it appears here.</v>
      </c>
    </row>
    <row r="4">
      <c r="A4" t="str">
        <v>Product</v>
      </c>
      <c r="B4" t="str">
        <v>K0</v>
      </c>
      <c r="C4" t="str">
        <v>K1</v>
      </c>
    </row>
    <row r="5">
      <c r="A5" t="str">
        <v>Petrol</v>
      </c>
      <c r="B5">
        <v>346.4228</v>
      </c>
      <c r="C5">
        <v>0.4388</v>
      </c>
    </row>
    <row r="6">
      <c r="A6" t="str">
        <v>Diesel</v>
      </c>
      <c r="B6">
        <v>186.9696</v>
      </c>
      <c r="C6">
        <v>0.4862</v>
      </c>
    </row>
    <row r="7">
      <c r="A7" t="str">
        <v>Kerosene</v>
      </c>
      <c r="B7">
        <v>594.5418</v>
      </c>
      <c r="C7">
        <v>0</v>
      </c>
    </row>
    <row r="8">
      <c r="A8" t="str">
        <v>Crude</v>
      </c>
      <c r="B8">
        <v>613.9723</v>
      </c>
      <c r="C8">
        <v>0</v>
      </c>
    </row>
    <row r="10">
      <c r="A10" t="str">
        <v>alpha = K0 / density15^2 + K1 / density15</v>
      </c>
    </row>
    <row r="11">
      <c r="A11" t="str">
        <v>VCF   = EXP( -alpha * (T - 15) * (1 + 0.8 * alpha * (T - 15)) )</v>
      </c>
    </row>
    <row r="13">
      <c r="A13" t="str">
        <v>Petrol and diesel expand at genuinely different rates. Using one set of</v>
      </c>
    </row>
    <row r="14">
      <c r="A14" t="str">
        <v>constants for the other mis-states the quantity in the direction that</v>
      </c>
    </row>
    <row r="15">
      <c r="A15" t="str">
        <v>costs the dealer.</v>
      </c>
    </row>
  </sheetData>
  <ignoredErrors>
    <ignoredError numberStoredAsText="1" sqref="A1:C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46"/>
  <sheetViews>
    <sheetView workbookViewId="0"/>
  </sheetViews>
  <cols>
    <col min="1" max="1" width="78.83203125" customWidth="1"/>
  </cols>
  <sheetData>
    <row r="1">
      <c r="A1" t="str">
        <v>TANKER DELIVERY LOG — HOW TO USE IT</v>
      </c>
    </row>
    <row r="2">
      <c r="A2" t="str">
        <v/>
      </c>
    </row>
    <row r="3">
      <c r="A3" t="str">
        <v>Fill the left half BEFORE decanting. Once the fuel is in your tank it is</v>
      </c>
    </row>
    <row r="4">
      <c r="A4" t="str">
        <v>mixed with what was already there, and every question about what arrived</v>
      </c>
    </row>
    <row r="5">
      <c r="A5" t="str">
        <v>becomes an argument about inference rather than a matter of measurement.</v>
      </c>
    </row>
    <row r="6">
      <c r="A6" t="str">
        <v/>
      </c>
    </row>
    <row r="7">
      <c r="A7" t="str">
        <v>BEFORE</v>
      </c>
    </row>
    <row r="8">
      <c r="A8" t="str">
        <v xml:space="preserve">  Check the seals against the invoice, compartment by compartment.</v>
      </c>
    </row>
    <row r="9">
      <c r="A9" t="str">
        <v xml:space="preserve">  Dip your own tank and record it (Dip before).</v>
      </c>
    </row>
    <row r="10">
      <c r="A10" t="str">
        <v xml:space="preserve">  Take density and temperature from the compartment sample.</v>
      </c>
    </row>
    <row r="11">
      <c r="A11" t="str">
        <v xml:space="preserve">  Record the invoiced quantity and the density at 15 C from the invoice.</v>
      </c>
    </row>
    <row r="12">
      <c r="A12" t="str">
        <v/>
      </c>
    </row>
    <row r="13">
      <c r="A13" t="str">
        <v>AFTER</v>
      </c>
    </row>
    <row r="14">
      <c r="A14" t="str">
        <v xml:space="preserve">  Let the tank settle before dipping. Fuel that is still moving reads</v>
      </c>
    </row>
    <row r="15">
      <c r="A15" t="str">
        <v xml:space="preserve">  high, and a dip taken too early manufactures a shortage over the</v>
      </c>
    </row>
    <row r="16">
      <c r="A16" t="str">
        <v xml:space="preserve">  following days as the number corrects itself.</v>
      </c>
    </row>
    <row r="17">
      <c r="A17" t="str">
        <v xml:space="preserve">  Record Dip after. Tank gain and the difference compute themselves.</v>
      </c>
    </row>
    <row r="18">
      <c r="A18" t="str">
        <v/>
      </c>
    </row>
    <row r="19">
      <c r="A19" t="str">
        <v>WHAT THE COLUMNS DO</v>
      </c>
    </row>
    <row r="20">
      <c r="A20" t="str">
        <v xml:space="preserve">  VCF ............. volume correction factor at the observed temperature</v>
      </c>
    </row>
    <row r="21">
      <c r="A21" t="str">
        <v xml:space="preserve">  Invoiced @15 .... the invoiced litres corrected to 15 C</v>
      </c>
    </row>
    <row r="22">
      <c r="A22" t="str">
        <v xml:space="preserve">  Tank gain ....... what actually entered, by dip</v>
      </c>
    </row>
    <row r="23">
      <c r="A23" t="str">
        <v xml:space="preserve">  Difference ...... tank gain minus corrected invoice — the real figure</v>
      </c>
    </row>
    <row r="24">
      <c r="A24" t="str">
        <v/>
      </c>
    </row>
    <row r="25">
      <c r="A25" t="str">
        <v>A difference that disappears once both sides are corrected to 15 C was</v>
      </c>
    </row>
    <row r="26">
      <c r="A26" t="str">
        <v>never a shortage. That single correction is the largest recoverable loss</v>
      </c>
    </row>
    <row r="27">
      <c r="A27" t="str">
        <v>at most outlets, and it is the reason a summer delivery so often looks</v>
      </c>
    </row>
    <row r="28">
      <c r="A28" t="str">
        <v>like a shortage a few days later.</v>
      </c>
    </row>
    <row r="29">
      <c r="A29" t="str">
        <v/>
      </c>
    </row>
    <row r="30">
      <c r="A30" t="str">
        <v>If a difference survives the correction, raise it the same day and in</v>
      </c>
    </row>
    <row r="31">
      <c r="A31" t="str">
        <v>writing. A claim made today rests on measurements; a claim made next week</v>
      </c>
    </row>
    <row r="32">
      <c r="A32" t="str">
        <v>rests on your word.</v>
      </c>
    </row>
    <row r="33">
      <c r="A33" t="str">
        <v/>
      </c>
    </row>
    <row r="34">
      <c r="A34" t="str">
        <v>This sheet is for checking a delivery on the forecourt. For a settlement</v>
      </c>
    </row>
    <row r="35">
      <c r="A35" t="str">
        <v>you are signing, use the official ASTM D1250 or IS 1447 tables and a</v>
      </c>
    </row>
    <row r="36">
      <c r="A36" t="str">
        <v>calibrated instrument.</v>
      </c>
    </row>
    <row r="38">
      <c r="A38" t="str">
        <v>The grey cells are formulas. Overwriting one is undetectable by looking</v>
      </c>
    </row>
    <row r="39">
      <c r="A39" t="str">
        <v>at the sheet — the totals stay internally consistent and the check has</v>
      </c>
    </row>
    <row r="40">
      <c r="A40" t="str">
        <v>quietly stopped checking. If you share this file, share the original.</v>
      </c>
    </row>
    <row r="42">
      <c r="A42" t="str">
        <v>Sample figures are filled in so the sheet makes sense on opening.</v>
      </c>
    </row>
    <row r="43">
      <c r="A43" t="str">
        <v>Clear them before your first day.</v>
      </c>
    </row>
    <row r="45">
      <c r="A45" t="str">
        <v>Free from https://pumpdesk.in — guides, calculators and the software</v>
      </c>
    </row>
    <row r="46">
      <c r="A46" t="str">
        <v>that does all of this from the entries your staff already make.</v>
      </c>
    </row>
  </sheetData>
  <ignoredErrors>
    <ignoredError numberStoredAsText="1" sqref="A1:A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Deliveries</vt:lpstr>
      <vt:lpstr>Constants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